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81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Johan</author>
  </authors>
  <commentList>
    <comment ref="C43" authorId="0">
      <text>
        <r>
          <rPr>
            <b/>
            <sz val="9"/>
            <rFont val="Tahoma"/>
            <family val="2"/>
          </rPr>
          <t>Johan:</t>
        </r>
        <r>
          <rPr>
            <sz val="9"/>
            <rFont val="Tahoma"/>
            <family val="2"/>
          </rPr>
          <t xml:space="preserve">
30% av grenar &gt;ø 5 cm i kronan  uppskattas till att vara 5 - 10 st beroende antal och tjocklek. Vilket innebär att  om 5 - 10 st avlägsnas utfaller fullt vitesbelopp.</t>
        </r>
      </text>
    </comment>
  </commentList>
</comments>
</file>

<file path=xl/sharedStrings.xml><?xml version="1.0" encoding="utf-8"?>
<sst xmlns="http://schemas.openxmlformats.org/spreadsheetml/2006/main" count="54" uniqueCount="31">
  <si>
    <t>Trädets värde:</t>
  </si>
  <si>
    <t>Ersättningsbelopp:</t>
  </si>
  <si>
    <t>Antal av skadan</t>
  </si>
  <si>
    <t>Diameter</t>
  </si>
  <si>
    <t>Skadade grenar</t>
  </si>
  <si>
    <t>Gren ø 3-5 cm</t>
  </si>
  <si>
    <t>Vid skada &gt;30% av alla grenar &gt; ø 5 cm utfaller fullt vite.</t>
  </si>
  <si>
    <t>Summa vite, delgrupp:</t>
  </si>
  <si>
    <t>Summa vite, totalt:</t>
  </si>
  <si>
    <t>Trädart</t>
  </si>
  <si>
    <t>TrädID</t>
  </si>
  <si>
    <t>Skadeståndets storlek i kronor</t>
  </si>
  <si>
    <t>Skadeståndets storlek i %</t>
  </si>
  <si>
    <t>Skadestorlek, bark och vedskada på stam</t>
  </si>
  <si>
    <t>Skadestorlek, endast bark på stam</t>
  </si>
  <si>
    <t>Skadade rötter</t>
  </si>
  <si>
    <t>Trädstorlek, omkrets i cm:</t>
  </si>
  <si>
    <t>Gren ø 6-10 cm</t>
  </si>
  <si>
    <t>Gren ø 11-20 cm</t>
  </si>
  <si>
    <t>Gren ø &gt;21 cm</t>
  </si>
  <si>
    <t>Rot ø 3-5 cm</t>
  </si>
  <si>
    <t>Rot ø 6-10 cm</t>
  </si>
  <si>
    <t>Rot ø 11-20 cm</t>
  </si>
  <si>
    <t>Rot ø &gt;21 cm</t>
  </si>
  <si>
    <t>Skadans maximala utbredning i cm</t>
  </si>
  <si>
    <t>Om trädets omkrets är &gt; 100 cm sänks vitet för skadade grenar automatiskt med 20%</t>
  </si>
  <si>
    <t>Om trädets omkrets är &gt; 200 cm sänks vitet för skadade grenar automatiskt med 30%</t>
  </si>
  <si>
    <t>Utbredning</t>
  </si>
  <si>
    <t>Kompakterad mark under trädets krona eller dåld skada på rötter</t>
  </si>
  <si>
    <t>Vitesmall (Alnarpsversionen) för skador på träd - 20xx-xx-xx</t>
  </si>
  <si>
    <t>Mall reviderad 2015-03-09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</si>
</sst>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&quot;kr&quot;_-;\-* #,##0\ &quot;kr&quot;_-;_-* &quot;-&quot;??\ &quot;kr&quot;_-;_-@_-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Fill="1" applyBorder="1" applyAlignment="1">
      <alignment/>
    </xf>
    <xf numFmtId="9" fontId="0" fillId="33" borderId="21" xfId="0" applyNumberFormat="1" applyFill="1" applyBorder="1" applyAlignment="1">
      <alignment horizontal="left"/>
    </xf>
    <xf numFmtId="9" fontId="0" fillId="33" borderId="11" xfId="0" applyNumberForma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164" fontId="0" fillId="0" borderId="16" xfId="58" applyNumberFormat="1" applyFont="1" applyBorder="1" applyAlignment="1">
      <alignment/>
    </xf>
    <xf numFmtId="164" fontId="0" fillId="0" borderId="12" xfId="58" applyNumberFormat="1" applyFont="1" applyBorder="1" applyAlignment="1">
      <alignment/>
    </xf>
    <xf numFmtId="164" fontId="0" fillId="0" borderId="13" xfId="58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64" fontId="35" fillId="33" borderId="11" xfId="58" applyNumberFormat="1" applyFont="1" applyFill="1" applyBorder="1" applyAlignment="1">
      <alignment/>
    </xf>
    <xf numFmtId="164" fontId="0" fillId="33" borderId="21" xfId="58" applyNumberFormat="1" applyFont="1" applyFill="1" applyBorder="1" applyAlignment="1">
      <alignment/>
    </xf>
    <xf numFmtId="164" fontId="0" fillId="33" borderId="11" xfId="58" applyNumberFormat="1" applyFont="1" applyFill="1" applyBorder="1" applyAlignment="1">
      <alignment horizontal="right"/>
    </xf>
    <xf numFmtId="164" fontId="0" fillId="8" borderId="11" xfId="58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27" xfId="58" applyNumberFormat="1" applyFont="1" applyFill="1" applyBorder="1" applyAlignment="1">
      <alignment/>
    </xf>
    <xf numFmtId="164" fontId="0" fillId="0" borderId="27" xfId="58" applyNumberFormat="1" applyFont="1" applyFill="1" applyBorder="1" applyAlignment="1">
      <alignment horizontal="right"/>
    </xf>
    <xf numFmtId="164" fontId="35" fillId="0" borderId="27" xfId="58" applyNumberFormat="1" applyFont="1" applyFill="1" applyBorder="1" applyAlignment="1">
      <alignment/>
    </xf>
    <xf numFmtId="0" fontId="0" fillId="0" borderId="28" xfId="0" applyBorder="1" applyAlignment="1">
      <alignment/>
    </xf>
    <xf numFmtId="164" fontId="0" fillId="33" borderId="11" xfId="58" applyNumberFormat="1" applyFont="1" applyFill="1" applyBorder="1" applyAlignment="1">
      <alignment/>
    </xf>
    <xf numFmtId="164" fontId="0" fillId="0" borderId="29" xfId="58" applyNumberFormat="1" applyFont="1" applyBorder="1" applyAlignment="1">
      <alignment/>
    </xf>
    <xf numFmtId="9" fontId="0" fillId="0" borderId="30" xfId="48" applyFont="1" applyBorder="1" applyAlignment="1">
      <alignment/>
    </xf>
    <xf numFmtId="9" fontId="0" fillId="0" borderId="31" xfId="48" applyFont="1" applyBorder="1" applyAlignment="1">
      <alignment/>
    </xf>
    <xf numFmtId="9" fontId="0" fillId="0" borderId="32" xfId="48" applyFont="1" applyBorder="1" applyAlignment="1">
      <alignment/>
    </xf>
    <xf numFmtId="164" fontId="0" fillId="0" borderId="21" xfId="58" applyNumberFormat="1" applyFont="1" applyBorder="1" applyAlignment="1">
      <alignment/>
    </xf>
    <xf numFmtId="164" fontId="0" fillId="0" borderId="0" xfId="58" applyNumberFormat="1" applyFont="1" applyBorder="1" applyAlignment="1">
      <alignment/>
    </xf>
    <xf numFmtId="164" fontId="0" fillId="0" borderId="33" xfId="58" applyNumberFormat="1" applyFont="1" applyBorder="1" applyAlignment="1">
      <alignment/>
    </xf>
    <xf numFmtId="164" fontId="0" fillId="0" borderId="34" xfId="58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5" fillId="0" borderId="11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35" xfId="58" applyNumberFormat="1" applyFont="1" applyBorder="1" applyAlignment="1">
      <alignment/>
    </xf>
    <xf numFmtId="164" fontId="0" fillId="0" borderId="20" xfId="58" applyNumberFormat="1" applyFont="1" applyBorder="1" applyAlignment="1">
      <alignment/>
    </xf>
    <xf numFmtId="0" fontId="0" fillId="8" borderId="16" xfId="0" applyFill="1" applyBorder="1" applyAlignment="1">
      <alignment/>
    </xf>
    <xf numFmtId="0" fontId="0" fillId="8" borderId="12" xfId="0" applyFill="1" applyBorder="1" applyAlignment="1">
      <alignment/>
    </xf>
    <xf numFmtId="165" fontId="0" fillId="0" borderId="36" xfId="48" applyNumberFormat="1" applyFont="1" applyBorder="1" applyAlignment="1">
      <alignment/>
    </xf>
    <xf numFmtId="165" fontId="0" fillId="0" borderId="37" xfId="48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17" xfId="48" applyNumberFormat="1" applyFont="1" applyBorder="1" applyAlignment="1">
      <alignment/>
    </xf>
    <xf numFmtId="9" fontId="0" fillId="0" borderId="30" xfId="48" applyNumberFormat="1" applyFont="1" applyBorder="1" applyAlignment="1">
      <alignment/>
    </xf>
    <xf numFmtId="9" fontId="0" fillId="0" borderId="31" xfId="48" applyNumberFormat="1" applyFont="1" applyBorder="1" applyAlignment="1">
      <alignment/>
    </xf>
    <xf numFmtId="9" fontId="0" fillId="0" borderId="32" xfId="48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8" xfId="58" applyNumberFormat="1" applyFont="1" applyBorder="1" applyAlignment="1">
      <alignment/>
    </xf>
    <xf numFmtId="0" fontId="0" fillId="8" borderId="21" xfId="0" applyFill="1" applyBorder="1" applyAlignment="1">
      <alignment/>
    </xf>
    <xf numFmtId="10" fontId="0" fillId="0" borderId="16" xfId="48" applyNumberFormat="1" applyFont="1" applyBorder="1" applyAlignment="1">
      <alignment/>
    </xf>
    <xf numFmtId="10" fontId="0" fillId="0" borderId="12" xfId="48" applyNumberFormat="1" applyFont="1" applyBorder="1" applyAlignment="1">
      <alignment/>
    </xf>
    <xf numFmtId="10" fontId="0" fillId="0" borderId="13" xfId="48" applyNumberFormat="1" applyFont="1" applyBorder="1" applyAlignment="1">
      <alignment/>
    </xf>
    <xf numFmtId="164" fontId="0" fillId="0" borderId="24" xfId="58" applyNumberFormat="1" applyFont="1" applyBorder="1" applyAlignment="1">
      <alignment/>
    </xf>
    <xf numFmtId="164" fontId="0" fillId="0" borderId="25" xfId="58" applyNumberFormat="1" applyFont="1" applyBorder="1" applyAlignment="1">
      <alignment/>
    </xf>
    <xf numFmtId="164" fontId="0" fillId="0" borderId="38" xfId="58" applyNumberFormat="1" applyFont="1" applyBorder="1" applyAlignment="1">
      <alignment/>
    </xf>
    <xf numFmtId="0" fontId="0" fillId="8" borderId="30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29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ill="1" applyAlignment="1">
      <alignment/>
    </xf>
    <xf numFmtId="0" fontId="38" fillId="0" borderId="41" xfId="0" applyFon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tabSelected="1" zoomScalePageLayoutView="0" workbookViewId="0" topLeftCell="A1">
      <selection activeCell="C2" sqref="C2:G2"/>
    </sheetView>
  </sheetViews>
  <sheetFormatPr defaultColWidth="9.140625" defaultRowHeight="15"/>
  <cols>
    <col min="1" max="1" width="2.28125" style="0" customWidth="1"/>
    <col min="2" max="2" width="3.421875" style="0" customWidth="1"/>
    <col min="3" max="3" width="31.421875" style="0" customWidth="1"/>
    <col min="4" max="4" width="23.8515625" style="0" bestFit="1" customWidth="1"/>
    <col min="5" max="5" width="28.28125" style="0" bestFit="1" customWidth="1"/>
    <col min="6" max="6" width="21.421875" style="0" bestFit="1" customWidth="1"/>
    <col min="7" max="7" width="17.8515625" style="0" bestFit="1" customWidth="1"/>
    <col min="8" max="8" width="4.421875" style="0" customWidth="1"/>
    <col min="9" max="9" width="14.8515625" style="0" bestFit="1" customWidth="1"/>
    <col min="10" max="11" width="18.421875" style="0" bestFit="1" customWidth="1"/>
  </cols>
  <sheetData>
    <row r="1" spans="3:7" ht="15.75" thickBot="1">
      <c r="C1" s="88"/>
      <c r="D1" s="88"/>
      <c r="E1" s="88"/>
      <c r="F1" s="88"/>
      <c r="G1" s="90" t="s">
        <v>30</v>
      </c>
    </row>
    <row r="2" spans="2:8" ht="19.5" thickBot="1">
      <c r="B2" s="8"/>
      <c r="C2" s="89" t="s">
        <v>29</v>
      </c>
      <c r="D2" s="89"/>
      <c r="E2" s="89"/>
      <c r="F2" s="89"/>
      <c r="G2" s="89"/>
      <c r="H2" s="36"/>
    </row>
    <row r="3" spans="2:8" ht="15.75" thickBot="1">
      <c r="B3" s="1"/>
      <c r="C3" s="8" t="s">
        <v>9</v>
      </c>
      <c r="D3" s="14"/>
      <c r="E3" s="6"/>
      <c r="F3" s="6"/>
      <c r="G3" s="6"/>
      <c r="H3" s="37"/>
    </row>
    <row r="4" spans="2:8" ht="15.75" thickBot="1">
      <c r="B4" s="1"/>
      <c r="C4" s="8" t="s">
        <v>10</v>
      </c>
      <c r="D4" s="14"/>
      <c r="E4" s="6"/>
      <c r="F4" s="6"/>
      <c r="G4" s="6"/>
      <c r="H4" s="37"/>
    </row>
    <row r="5" spans="2:8" ht="15.75" thickBot="1">
      <c r="B5" s="1"/>
      <c r="C5" s="8" t="s">
        <v>16</v>
      </c>
      <c r="D5" s="14"/>
      <c r="E5" s="6"/>
      <c r="F5" s="6"/>
      <c r="G5" s="6"/>
      <c r="H5" s="37"/>
    </row>
    <row r="6" spans="2:8" ht="15.75" thickBot="1">
      <c r="B6" s="1"/>
      <c r="C6" s="2" t="s">
        <v>0</v>
      </c>
      <c r="D6" s="35"/>
      <c r="E6" s="6"/>
      <c r="F6" s="6"/>
      <c r="G6" s="6"/>
      <c r="H6" s="37"/>
    </row>
    <row r="7" spans="2:8" ht="15.75" thickBot="1">
      <c r="B7" s="1"/>
      <c r="C7" s="6"/>
      <c r="D7" s="31"/>
      <c r="E7" s="6"/>
      <c r="F7" s="6"/>
      <c r="G7" s="6"/>
      <c r="H7" s="37"/>
    </row>
    <row r="8" spans="2:8" ht="15.75" thickBot="1">
      <c r="B8" s="1"/>
      <c r="C8" s="23" t="s">
        <v>8</v>
      </c>
      <c r="D8" s="32">
        <f>IF(G22+G35+G44+G54&gt;D6,D6,G22+G35+G44+G54)</f>
        <v>0</v>
      </c>
      <c r="E8" s="6"/>
      <c r="F8" s="6"/>
      <c r="G8" s="6"/>
      <c r="H8" s="37"/>
    </row>
    <row r="9" spans="2:8" ht="15.75" thickBot="1">
      <c r="B9" s="1"/>
      <c r="C9" s="6"/>
      <c r="D9" s="6"/>
      <c r="E9" s="6"/>
      <c r="F9" s="6"/>
      <c r="G9" s="6"/>
      <c r="H9" s="37"/>
    </row>
    <row r="10" spans="2:8" ht="15.75" thickBot="1">
      <c r="B10" s="1"/>
      <c r="C10" s="80" t="s">
        <v>14</v>
      </c>
      <c r="D10" s="81"/>
      <c r="E10" s="82"/>
      <c r="F10" s="5"/>
      <c r="G10" s="6"/>
      <c r="H10" s="37"/>
    </row>
    <row r="11" spans="2:8" ht="15.75" thickBot="1">
      <c r="B11" s="1"/>
      <c r="C11" s="2" t="s">
        <v>24</v>
      </c>
      <c r="D11" s="9" t="s">
        <v>12</v>
      </c>
      <c r="E11" s="16" t="s">
        <v>11</v>
      </c>
      <c r="F11" s="16" t="s">
        <v>2</v>
      </c>
      <c r="G11" s="16" t="s">
        <v>1</v>
      </c>
      <c r="H11" s="37"/>
    </row>
    <row r="12" spans="2:8" ht="15">
      <c r="B12" s="1"/>
      <c r="C12" s="10">
        <f>D5*0.05</f>
        <v>0</v>
      </c>
      <c r="D12" s="44">
        <v>0.05</v>
      </c>
      <c r="E12" s="28">
        <f>D6*D12</f>
        <v>0</v>
      </c>
      <c r="F12" s="25"/>
      <c r="G12" s="28">
        <f>D6*D12*F12</f>
        <v>0</v>
      </c>
      <c r="H12" s="38"/>
    </row>
    <row r="13" spans="2:8" ht="15">
      <c r="B13" s="1"/>
      <c r="C13" s="3">
        <f>D5*0.1</f>
        <v>0</v>
      </c>
      <c r="D13" s="45">
        <v>0.1</v>
      </c>
      <c r="E13" s="29">
        <f>D6*D13</f>
        <v>0</v>
      </c>
      <c r="F13" s="26"/>
      <c r="G13" s="29">
        <f>D6*D13*F13</f>
        <v>0</v>
      </c>
      <c r="H13" s="38"/>
    </row>
    <row r="14" spans="2:8" ht="15">
      <c r="B14" s="1"/>
      <c r="C14" s="3">
        <f>D5*0.15</f>
        <v>0</v>
      </c>
      <c r="D14" s="45">
        <v>0.15</v>
      </c>
      <c r="E14" s="29">
        <f>D6*D14</f>
        <v>0</v>
      </c>
      <c r="F14" s="26"/>
      <c r="G14" s="29">
        <f>D6*D14*F14</f>
        <v>0</v>
      </c>
      <c r="H14" s="38"/>
    </row>
    <row r="15" spans="2:8" ht="15">
      <c r="B15" s="1"/>
      <c r="C15" s="3">
        <f>D5*0.2</f>
        <v>0</v>
      </c>
      <c r="D15" s="45">
        <v>0.2</v>
      </c>
      <c r="E15" s="29">
        <f>D6*D15</f>
        <v>0</v>
      </c>
      <c r="F15" s="26"/>
      <c r="G15" s="29">
        <f>D6*D15*F15</f>
        <v>0</v>
      </c>
      <c r="H15" s="38"/>
    </row>
    <row r="16" spans="2:8" ht="15">
      <c r="B16" s="1"/>
      <c r="C16" s="3">
        <f>D5*0.25</f>
        <v>0</v>
      </c>
      <c r="D16" s="45">
        <v>0.25</v>
      </c>
      <c r="E16" s="29">
        <f>D6*D16</f>
        <v>0</v>
      </c>
      <c r="F16" s="26"/>
      <c r="G16" s="29">
        <f>D6*D16*F16</f>
        <v>0</v>
      </c>
      <c r="H16" s="38"/>
    </row>
    <row r="17" spans="2:8" ht="15">
      <c r="B17" s="1"/>
      <c r="C17" s="3">
        <f>D5*0.3</f>
        <v>0</v>
      </c>
      <c r="D17" s="45">
        <v>0.35</v>
      </c>
      <c r="E17" s="29">
        <f>D6*D17</f>
        <v>0</v>
      </c>
      <c r="F17" s="26"/>
      <c r="G17" s="29">
        <f>D6*D17*F17</f>
        <v>0</v>
      </c>
      <c r="H17" s="38"/>
    </row>
    <row r="18" spans="2:8" ht="15">
      <c r="B18" s="1"/>
      <c r="C18" s="3">
        <f>D5*0.35</f>
        <v>0</v>
      </c>
      <c r="D18" s="45">
        <v>0.5</v>
      </c>
      <c r="E18" s="29">
        <f>D6*D18</f>
        <v>0</v>
      </c>
      <c r="F18" s="26"/>
      <c r="G18" s="29">
        <f>D6*D18*F18</f>
        <v>0</v>
      </c>
      <c r="H18" s="38"/>
    </row>
    <row r="19" spans="2:8" ht="15">
      <c r="B19" s="1"/>
      <c r="C19" s="3">
        <f>D5*0.4</f>
        <v>0</v>
      </c>
      <c r="D19" s="45">
        <v>0.7</v>
      </c>
      <c r="E19" s="29">
        <f>D6*D19</f>
        <v>0</v>
      </c>
      <c r="F19" s="26"/>
      <c r="G19" s="29">
        <f>D6*D19*F19</f>
        <v>0</v>
      </c>
      <c r="H19" s="38"/>
    </row>
    <row r="20" spans="2:8" ht="15">
      <c r="B20" s="1"/>
      <c r="C20" s="3">
        <f>D5*0.45</f>
        <v>0</v>
      </c>
      <c r="D20" s="45">
        <v>0.9</v>
      </c>
      <c r="E20" s="29">
        <f>D6*D20</f>
        <v>0</v>
      </c>
      <c r="F20" s="26"/>
      <c r="G20" s="29">
        <f>D6*D20*F20</f>
        <v>0</v>
      </c>
      <c r="H20" s="38"/>
    </row>
    <row r="21" spans="2:8" ht="15.75" thickBot="1">
      <c r="B21" s="1"/>
      <c r="C21" s="4">
        <f>D5*0.5</f>
        <v>0</v>
      </c>
      <c r="D21" s="46">
        <v>1</v>
      </c>
      <c r="E21" s="30">
        <f>D6*D21</f>
        <v>0</v>
      </c>
      <c r="F21" s="27"/>
      <c r="G21" s="30">
        <f>D6*D21*F21</f>
        <v>0</v>
      </c>
      <c r="H21" s="38"/>
    </row>
    <row r="22" spans="2:8" ht="15.75" thickBot="1">
      <c r="B22" s="1"/>
      <c r="C22" s="6"/>
      <c r="D22" s="6"/>
      <c r="E22" s="7"/>
      <c r="F22" s="22" t="s">
        <v>7</v>
      </c>
      <c r="G22" s="34">
        <f>IF(G12+G13+G14+G15+G16+G17+G18+G19+G20+G21&gt;D6,D6,G12+G13+G14+G15+G16+G17+G18+G19+G20+G21)</f>
        <v>0</v>
      </c>
      <c r="H22" s="39"/>
    </row>
    <row r="23" spans="2:8" ht="15.75" thickBot="1">
      <c r="B23" s="1"/>
      <c r="C23" s="6"/>
      <c r="D23" s="6"/>
      <c r="E23" s="6"/>
      <c r="F23" s="6"/>
      <c r="G23" s="6"/>
      <c r="H23" s="37"/>
    </row>
    <row r="24" spans="2:8" ht="15.75" thickBot="1">
      <c r="B24" s="1"/>
      <c r="C24" s="80" t="s">
        <v>13</v>
      </c>
      <c r="D24" s="81"/>
      <c r="E24" s="82"/>
      <c r="F24" s="5"/>
      <c r="G24" s="6"/>
      <c r="H24" s="37"/>
    </row>
    <row r="25" spans="2:8" ht="15.75" thickBot="1">
      <c r="B25" s="1"/>
      <c r="C25" s="2" t="s">
        <v>24</v>
      </c>
      <c r="D25" s="2" t="s">
        <v>12</v>
      </c>
      <c r="E25" s="16" t="s">
        <v>11</v>
      </c>
      <c r="F25" s="2" t="s">
        <v>2</v>
      </c>
      <c r="G25" s="2" t="s">
        <v>1</v>
      </c>
      <c r="H25" s="37"/>
    </row>
    <row r="26" spans="2:8" ht="15">
      <c r="B26" s="1"/>
      <c r="C26" s="10">
        <f>D5*0.05</f>
        <v>0</v>
      </c>
      <c r="D26" s="64">
        <v>0.1</v>
      </c>
      <c r="E26" s="28">
        <f>D6*D26</f>
        <v>0</v>
      </c>
      <c r="F26" s="15"/>
      <c r="G26" s="43">
        <f>D6*D26*F26</f>
        <v>0</v>
      </c>
      <c r="H26" s="38"/>
    </row>
    <row r="27" spans="2:8" ht="15">
      <c r="B27" s="1"/>
      <c r="C27" s="3">
        <f>D5*0.1</f>
        <v>0</v>
      </c>
      <c r="D27" s="65">
        <v>0.2</v>
      </c>
      <c r="E27" s="29">
        <f>D6*D27</f>
        <v>0</v>
      </c>
      <c r="F27" s="15"/>
      <c r="G27" s="43">
        <f>D6*D27*F27</f>
        <v>0</v>
      </c>
      <c r="H27" s="38"/>
    </row>
    <row r="28" spans="2:8" ht="15">
      <c r="B28" s="1"/>
      <c r="C28" s="3">
        <f>D5*0.15</f>
        <v>0</v>
      </c>
      <c r="D28" s="65">
        <v>0.3</v>
      </c>
      <c r="E28" s="29">
        <f>D6*D28</f>
        <v>0</v>
      </c>
      <c r="F28" s="15"/>
      <c r="G28" s="43">
        <f>D6*D28*F28</f>
        <v>0</v>
      </c>
      <c r="H28" s="38"/>
    </row>
    <row r="29" spans="2:8" ht="15">
      <c r="B29" s="1"/>
      <c r="C29" s="3">
        <f>D5*0.2</f>
        <v>0</v>
      </c>
      <c r="D29" s="65">
        <v>0.4</v>
      </c>
      <c r="E29" s="29">
        <f>D6*D29</f>
        <v>0</v>
      </c>
      <c r="F29" s="15"/>
      <c r="G29" s="43">
        <f>D6*D29*F29</f>
        <v>0</v>
      </c>
      <c r="H29" s="38"/>
    </row>
    <row r="30" spans="2:8" ht="15">
      <c r="B30" s="1"/>
      <c r="C30" s="3">
        <f>D5*0.25</f>
        <v>0</v>
      </c>
      <c r="D30" s="65">
        <v>0.45</v>
      </c>
      <c r="E30" s="29">
        <f>D6*D30</f>
        <v>0</v>
      </c>
      <c r="F30" s="15"/>
      <c r="G30" s="43">
        <f>D6*D30*F30</f>
        <v>0</v>
      </c>
      <c r="H30" s="38"/>
    </row>
    <row r="31" spans="2:8" ht="15">
      <c r="B31" s="1"/>
      <c r="C31" s="3">
        <f>D5*0.3</f>
        <v>0</v>
      </c>
      <c r="D31" s="65">
        <v>0.55</v>
      </c>
      <c r="E31" s="29">
        <f>$D$6*D31</f>
        <v>0</v>
      </c>
      <c r="F31" s="15"/>
      <c r="G31" s="43">
        <f>D6*D31*F31</f>
        <v>0</v>
      </c>
      <c r="H31" s="38"/>
    </row>
    <row r="32" spans="2:8" ht="15">
      <c r="B32" s="1"/>
      <c r="C32" s="3">
        <f>D5*0.35</f>
        <v>0</v>
      </c>
      <c r="D32" s="65">
        <v>0.6</v>
      </c>
      <c r="E32" s="29">
        <f>D6*D32</f>
        <v>0</v>
      </c>
      <c r="F32" s="15"/>
      <c r="G32" s="43">
        <f>D6*D32*F32</f>
        <v>0</v>
      </c>
      <c r="H32" s="38"/>
    </row>
    <row r="33" spans="2:8" ht="15">
      <c r="B33" s="1"/>
      <c r="C33" s="3">
        <f>D5*0.4</f>
        <v>0</v>
      </c>
      <c r="D33" s="65">
        <v>0.8</v>
      </c>
      <c r="E33" s="29">
        <f>D6*D33</f>
        <v>0</v>
      </c>
      <c r="F33" s="15"/>
      <c r="G33" s="43">
        <f>D6*D33*F33</f>
        <v>0</v>
      </c>
      <c r="H33" s="38"/>
    </row>
    <row r="34" spans="2:8" ht="15.75" thickBot="1">
      <c r="B34" s="1"/>
      <c r="C34" s="4">
        <f>D5*0.45</f>
        <v>0</v>
      </c>
      <c r="D34" s="66">
        <v>1</v>
      </c>
      <c r="E34" s="30">
        <f>D6*D34</f>
        <v>0</v>
      </c>
      <c r="F34" s="24"/>
      <c r="G34" s="43">
        <f>D6*D34*F34</f>
        <v>0</v>
      </c>
      <c r="H34" s="38"/>
    </row>
    <row r="35" spans="2:8" ht="15.75" thickBot="1">
      <c r="B35" s="1"/>
      <c r="C35" s="6"/>
      <c r="D35" s="6"/>
      <c r="E35" s="6"/>
      <c r="F35" s="21" t="s">
        <v>7</v>
      </c>
      <c r="G35" s="33">
        <f>IF(G26+G27+G28+G29+G30+G31+G32+G33+G34&gt;$D$6,$D$6,G26+G27+G28+G29+G30+G31+G32+G33+G34)</f>
        <v>0</v>
      </c>
      <c r="H35" s="38"/>
    </row>
    <row r="36" spans="2:8" ht="15.75" thickBot="1">
      <c r="B36" s="1"/>
      <c r="C36" s="6"/>
      <c r="D36" s="6"/>
      <c r="E36" s="6"/>
      <c r="F36" s="6"/>
      <c r="G36" s="6"/>
      <c r="H36" s="37"/>
    </row>
    <row r="37" spans="2:11" ht="15.75" thickBot="1">
      <c r="B37" s="1"/>
      <c r="C37" s="80" t="s">
        <v>4</v>
      </c>
      <c r="D37" s="81"/>
      <c r="E37" s="82"/>
      <c r="F37" s="5"/>
      <c r="G37" s="6"/>
      <c r="H37" s="37"/>
      <c r="I37" s="6"/>
      <c r="J37" s="6"/>
      <c r="K37" s="6"/>
    </row>
    <row r="38" spans="2:11" ht="15.75" thickBot="1">
      <c r="B38" s="1"/>
      <c r="C38" s="20" t="s">
        <v>3</v>
      </c>
      <c r="D38" s="16" t="s">
        <v>12</v>
      </c>
      <c r="E38" s="8" t="s">
        <v>11</v>
      </c>
      <c r="F38" s="16" t="s">
        <v>2</v>
      </c>
      <c r="G38" s="16" t="s">
        <v>1</v>
      </c>
      <c r="H38" s="37"/>
      <c r="I38" s="55"/>
      <c r="J38" s="55"/>
      <c r="K38" s="55"/>
    </row>
    <row r="39" spans="2:11" ht="15">
      <c r="B39" s="1"/>
      <c r="C39" s="51" t="s">
        <v>5</v>
      </c>
      <c r="D39" s="70">
        <f>IF(D5&gt;=99,IF(D5&gt;100,IF(D5&gt;200,1.5%*0.7,1.5%*0.8),1.5%),1.5%)</f>
        <v>0.015</v>
      </c>
      <c r="E39" s="73">
        <f>D6*D39</f>
        <v>0</v>
      </c>
      <c r="F39" s="76"/>
      <c r="G39" s="28">
        <f>D6*D39*F39</f>
        <v>0</v>
      </c>
      <c r="H39" s="38"/>
      <c r="I39" s="48"/>
      <c r="J39" s="62"/>
      <c r="K39" s="67"/>
    </row>
    <row r="40" spans="2:11" ht="15">
      <c r="B40" s="1"/>
      <c r="C40" s="52" t="s">
        <v>17</v>
      </c>
      <c r="D40" s="71">
        <f>IF(D5&gt;=99,IF(D5&gt;100,IF(D5&gt;200,10%*0.7,10%*0.8),10%),10%)</f>
        <v>0.1</v>
      </c>
      <c r="E40" s="74">
        <f>D6*D40</f>
        <v>0</v>
      </c>
      <c r="F40" s="77"/>
      <c r="G40" s="29">
        <f>D6*D40*F40</f>
        <v>0</v>
      </c>
      <c r="H40" s="38"/>
      <c r="I40" s="48"/>
      <c r="J40" s="62"/>
      <c r="K40" s="67"/>
    </row>
    <row r="41" spans="2:11" ht="15">
      <c r="B41" s="1"/>
      <c r="C41" s="52" t="s">
        <v>18</v>
      </c>
      <c r="D41" s="71">
        <f>IF(D5&gt;=99,IF(D5&gt;100,IF(D5&gt;200,20%*0.7,20%*0.8),20%),20%)</f>
        <v>0.2</v>
      </c>
      <c r="E41" s="74">
        <f>D6*D41</f>
        <v>0</v>
      </c>
      <c r="F41" s="77"/>
      <c r="G41" s="29">
        <f>D6*D41*F41</f>
        <v>0</v>
      </c>
      <c r="H41" s="38"/>
      <c r="I41" s="48"/>
      <c r="J41" s="62"/>
      <c r="K41" s="67"/>
    </row>
    <row r="42" spans="2:11" ht="15.75" thickBot="1">
      <c r="B42" s="1"/>
      <c r="C42" s="53" t="s">
        <v>19</v>
      </c>
      <c r="D42" s="72">
        <f>IF(D5&gt;=99,IF(D5&gt;100,IF(D5&gt;200,30%*0.7,30%*0.8),30%),30%)</f>
        <v>0.3</v>
      </c>
      <c r="E42" s="75">
        <f>D6*D42</f>
        <v>0</v>
      </c>
      <c r="F42" s="77"/>
      <c r="G42" s="29">
        <f>D6*D42*F42</f>
        <v>0</v>
      </c>
      <c r="H42" s="38"/>
      <c r="I42" s="48"/>
      <c r="J42" s="62"/>
      <c r="K42" s="67"/>
    </row>
    <row r="43" spans="2:8" ht="15.75" thickBot="1">
      <c r="B43" s="1"/>
      <c r="C43" s="86" t="s">
        <v>6</v>
      </c>
      <c r="D43" s="87"/>
      <c r="E43" s="87"/>
      <c r="F43" s="78"/>
      <c r="G43" s="30">
        <f>D6*F43</f>
        <v>0</v>
      </c>
      <c r="H43" s="38"/>
    </row>
    <row r="44" spans="2:10" ht="15.75" thickBot="1">
      <c r="B44" s="1"/>
      <c r="C44" s="83" t="s">
        <v>25</v>
      </c>
      <c r="D44" s="84"/>
      <c r="E44" s="85"/>
      <c r="F44" s="21" t="s">
        <v>7</v>
      </c>
      <c r="G44" s="33">
        <f>IF(G39+G40+G41+G42+G43&gt;D6,D6,G39+G40+G41+G42+G43)</f>
        <v>0</v>
      </c>
      <c r="H44" s="38"/>
      <c r="J44" s="67"/>
    </row>
    <row r="45" spans="2:10" ht="15.75" thickBot="1">
      <c r="B45" s="1"/>
      <c r="C45" s="83" t="s">
        <v>26</v>
      </c>
      <c r="D45" s="84"/>
      <c r="E45" s="85"/>
      <c r="F45" s="6"/>
      <c r="G45" s="6"/>
      <c r="H45" s="38"/>
      <c r="J45" s="67"/>
    </row>
    <row r="46" spans="2:10" ht="15">
      <c r="B46" s="1"/>
      <c r="C46" s="11"/>
      <c r="D46" s="6"/>
      <c r="E46" s="7"/>
      <c r="F46" s="6"/>
      <c r="G46" s="6"/>
      <c r="H46" s="38"/>
      <c r="J46" s="67"/>
    </row>
    <row r="47" spans="2:10" ht="15.75" thickBot="1">
      <c r="B47" s="1"/>
      <c r="C47" s="6"/>
      <c r="D47" s="6"/>
      <c r="E47" s="6"/>
      <c r="F47" s="6"/>
      <c r="G47" s="6"/>
      <c r="H47" s="37"/>
      <c r="J47" s="67"/>
    </row>
    <row r="48" spans="2:8" ht="15.75" thickBot="1">
      <c r="B48" s="1"/>
      <c r="C48" s="80" t="s">
        <v>15</v>
      </c>
      <c r="D48" s="81"/>
      <c r="E48" s="82"/>
      <c r="F48" s="5"/>
      <c r="G48" s="6"/>
      <c r="H48" s="37"/>
    </row>
    <row r="49" spans="2:8" ht="15.75" thickBot="1">
      <c r="B49" s="1"/>
      <c r="C49" s="54" t="s">
        <v>3</v>
      </c>
      <c r="D49" s="16" t="s">
        <v>12</v>
      </c>
      <c r="E49" s="16" t="s">
        <v>11</v>
      </c>
      <c r="F49" s="16" t="s">
        <v>2</v>
      </c>
      <c r="G49" s="16" t="s">
        <v>1</v>
      </c>
      <c r="H49" s="37"/>
    </row>
    <row r="50" spans="2:8" ht="15">
      <c r="B50" s="1"/>
      <c r="C50" s="17" t="s">
        <v>20</v>
      </c>
      <c r="D50" s="60">
        <v>0.005</v>
      </c>
      <c r="E50" s="49">
        <f>D6*D50</f>
        <v>0</v>
      </c>
      <c r="F50" s="58"/>
      <c r="G50" s="56">
        <f>D6*D50*F50</f>
        <v>0</v>
      </c>
      <c r="H50" s="38"/>
    </row>
    <row r="51" spans="2:8" ht="15">
      <c r="B51" s="1"/>
      <c r="C51" s="18" t="s">
        <v>21</v>
      </c>
      <c r="D51" s="61">
        <v>0.1</v>
      </c>
      <c r="E51" s="50">
        <f>D6*D51</f>
        <v>0</v>
      </c>
      <c r="F51" s="59"/>
      <c r="G51" s="57">
        <f>D6*D51*F51</f>
        <v>0</v>
      </c>
      <c r="H51" s="38"/>
    </row>
    <row r="52" spans="2:8" ht="15">
      <c r="B52" s="1"/>
      <c r="C52" s="18" t="s">
        <v>22</v>
      </c>
      <c r="D52" s="61">
        <v>0.2</v>
      </c>
      <c r="E52" s="50">
        <f>D6*D52</f>
        <v>0</v>
      </c>
      <c r="F52" s="59"/>
      <c r="G52" s="57">
        <f>D6*D52*F52</f>
        <v>0</v>
      </c>
      <c r="H52" s="38"/>
    </row>
    <row r="53" spans="2:8" ht="15.75" thickBot="1">
      <c r="B53" s="1"/>
      <c r="C53" s="19" t="s">
        <v>23</v>
      </c>
      <c r="D53" s="63">
        <v>0.3</v>
      </c>
      <c r="E53" s="47">
        <f>D6*D53</f>
        <v>0</v>
      </c>
      <c r="F53" s="69"/>
      <c r="G53" s="68">
        <f>D6*D53*F53</f>
        <v>0</v>
      </c>
      <c r="H53" s="38"/>
    </row>
    <row r="54" spans="2:8" ht="15.75" thickBot="1">
      <c r="B54" s="1"/>
      <c r="C54" s="6"/>
      <c r="D54" s="6"/>
      <c r="E54" s="7"/>
      <c r="F54" s="22" t="s">
        <v>7</v>
      </c>
      <c r="G54" s="42">
        <f>IF(G50+G51+G53+G52&gt;D6,D6,G50+G51+G53)</f>
        <v>0</v>
      </c>
      <c r="H54" s="38"/>
    </row>
    <row r="55" spans="2:8" ht="15.75" thickBot="1">
      <c r="B55" s="1"/>
      <c r="C55" s="6"/>
      <c r="D55" s="6"/>
      <c r="E55" s="6"/>
      <c r="F55" s="6"/>
      <c r="G55" s="6"/>
      <c r="H55" s="37"/>
    </row>
    <row r="56" spans="2:8" ht="15.75" thickBot="1">
      <c r="B56" s="1"/>
      <c r="C56" s="80" t="s">
        <v>28</v>
      </c>
      <c r="D56" s="81"/>
      <c r="E56" s="82"/>
      <c r="F56" s="5"/>
      <c r="G56" s="6"/>
      <c r="H56" s="37"/>
    </row>
    <row r="57" spans="2:8" ht="15.75" thickBot="1">
      <c r="B57" s="1"/>
      <c r="C57" s="54" t="s">
        <v>27</v>
      </c>
      <c r="D57" s="16" t="s">
        <v>12</v>
      </c>
      <c r="E57" s="16" t="s">
        <v>11</v>
      </c>
      <c r="F57" s="16" t="s">
        <v>2</v>
      </c>
      <c r="G57" s="2" t="s">
        <v>1</v>
      </c>
      <c r="H57" s="37"/>
    </row>
    <row r="58" spans="2:8" ht="15">
      <c r="B58" s="1"/>
      <c r="C58" s="64">
        <v>0.1</v>
      </c>
      <c r="D58" s="64">
        <v>0.1</v>
      </c>
      <c r="E58" s="28">
        <f>$D$6*D58</f>
        <v>0</v>
      </c>
      <c r="F58" s="58"/>
      <c r="G58" s="43">
        <f>$D$6*D58*F58</f>
        <v>0</v>
      </c>
      <c r="H58" s="37"/>
    </row>
    <row r="59" spans="2:8" ht="15">
      <c r="B59" s="1"/>
      <c r="C59" s="65">
        <v>0.15</v>
      </c>
      <c r="D59" s="65">
        <v>0.2</v>
      </c>
      <c r="E59" s="29">
        <f aca="true" t="shared" si="0" ref="E59:E64">$D$6*D59</f>
        <v>0</v>
      </c>
      <c r="F59" s="79"/>
      <c r="G59" s="43">
        <f aca="true" t="shared" si="1" ref="G59:G66">$D$6*D59*F59</f>
        <v>0</v>
      </c>
      <c r="H59" s="37"/>
    </row>
    <row r="60" spans="2:8" ht="15">
      <c r="B60" s="1"/>
      <c r="C60" s="65">
        <v>0.2</v>
      </c>
      <c r="D60" s="65">
        <v>0.3</v>
      </c>
      <c r="E60" s="29">
        <f t="shared" si="0"/>
        <v>0</v>
      </c>
      <c r="F60" s="79"/>
      <c r="G60" s="43">
        <f t="shared" si="1"/>
        <v>0</v>
      </c>
      <c r="H60" s="37"/>
    </row>
    <row r="61" spans="2:8" ht="15">
      <c r="B61" s="1"/>
      <c r="C61" s="65">
        <v>0.25</v>
      </c>
      <c r="D61" s="65">
        <v>0.4</v>
      </c>
      <c r="E61" s="29">
        <f t="shared" si="0"/>
        <v>0</v>
      </c>
      <c r="F61" s="79"/>
      <c r="G61" s="43">
        <f t="shared" si="1"/>
        <v>0</v>
      </c>
      <c r="H61" s="37"/>
    </row>
    <row r="62" spans="2:8" ht="15">
      <c r="B62" s="1"/>
      <c r="C62" s="65">
        <v>0.3</v>
      </c>
      <c r="D62" s="65">
        <v>0.45</v>
      </c>
      <c r="E62" s="29">
        <f t="shared" si="0"/>
        <v>0</v>
      </c>
      <c r="F62" s="79"/>
      <c r="G62" s="43">
        <f t="shared" si="1"/>
        <v>0</v>
      </c>
      <c r="H62" s="37"/>
    </row>
    <row r="63" spans="2:8" ht="15">
      <c r="B63" s="1"/>
      <c r="C63" s="65">
        <v>0.35</v>
      </c>
      <c r="D63" s="65">
        <v>0.55</v>
      </c>
      <c r="E63" s="29">
        <f t="shared" si="0"/>
        <v>0</v>
      </c>
      <c r="F63" s="79"/>
      <c r="G63" s="43">
        <f t="shared" si="1"/>
        <v>0</v>
      </c>
      <c r="H63" s="37"/>
    </row>
    <row r="64" spans="2:8" ht="15">
      <c r="B64" s="1"/>
      <c r="C64" s="65">
        <v>0.4</v>
      </c>
      <c r="D64" s="65">
        <v>0.6</v>
      </c>
      <c r="E64" s="29">
        <f t="shared" si="0"/>
        <v>0</v>
      </c>
      <c r="F64" s="59"/>
      <c r="G64" s="43">
        <f t="shared" si="1"/>
        <v>0</v>
      </c>
      <c r="H64" s="37"/>
    </row>
    <row r="65" spans="2:8" ht="15">
      <c r="B65" s="1"/>
      <c r="C65" s="65">
        <v>0.45</v>
      </c>
      <c r="D65" s="65">
        <v>0.8</v>
      </c>
      <c r="E65" s="29">
        <f>$D$6*D65</f>
        <v>0</v>
      </c>
      <c r="F65" s="59"/>
      <c r="G65" s="43">
        <f t="shared" si="1"/>
        <v>0</v>
      </c>
      <c r="H65" s="37"/>
    </row>
    <row r="66" spans="2:8" ht="15.75" thickBot="1">
      <c r="B66" s="1"/>
      <c r="C66" s="66">
        <v>0.5</v>
      </c>
      <c r="D66" s="66">
        <v>1</v>
      </c>
      <c r="E66" s="30">
        <f>$D$6*D66</f>
        <v>0</v>
      </c>
      <c r="F66" s="69"/>
      <c r="G66" s="43">
        <f t="shared" si="1"/>
        <v>0</v>
      </c>
      <c r="H66" s="37"/>
    </row>
    <row r="67" spans="2:8" ht="15.75" thickBot="1">
      <c r="B67" s="1"/>
      <c r="C67" s="6"/>
      <c r="D67" s="6"/>
      <c r="E67" s="7"/>
      <c r="F67" s="22" t="s">
        <v>7</v>
      </c>
      <c r="G67" s="33">
        <f>IF(G58+G59+G60+G61+G62+G63+G64+G65+G66&gt;$D$6,$D$6,G58+G59+G60+G61+G62+G63+G64+G65+G66)</f>
        <v>0</v>
      </c>
      <c r="H67" s="37"/>
    </row>
    <row r="68" spans="2:8" ht="15.75" thickBot="1">
      <c r="B68" s="1"/>
      <c r="C68" s="6"/>
      <c r="D68" s="6"/>
      <c r="E68" s="6"/>
      <c r="F68" s="6"/>
      <c r="G68" s="6"/>
      <c r="H68" s="37"/>
    </row>
    <row r="69" spans="2:8" ht="15.75" thickBot="1">
      <c r="B69" s="1"/>
      <c r="C69" s="6"/>
      <c r="D69" s="6"/>
      <c r="E69" s="6"/>
      <c r="F69" s="23" t="s">
        <v>8</v>
      </c>
      <c r="G69" s="32">
        <f>IF(G22+G35+G44+G54+G67&gt;D6,D6,G22+G35+G44+G54+G67)</f>
        <v>0</v>
      </c>
      <c r="H69" s="40"/>
    </row>
    <row r="70" spans="2:8" ht="15.75" thickBot="1">
      <c r="B70" s="12"/>
      <c r="C70" s="13"/>
      <c r="D70" s="13"/>
      <c r="E70" s="13"/>
      <c r="F70" s="13"/>
      <c r="G70" s="13"/>
      <c r="H70" s="41"/>
    </row>
    <row r="71" spans="2:7" ht="15">
      <c r="B71" s="6"/>
      <c r="C71" s="6"/>
      <c r="D71" s="6"/>
      <c r="E71" s="6"/>
      <c r="F71" s="6"/>
      <c r="G71" s="6"/>
    </row>
  </sheetData>
  <sheetProtection/>
  <mergeCells count="9">
    <mergeCell ref="C2:G2"/>
    <mergeCell ref="C56:E56"/>
    <mergeCell ref="C48:E48"/>
    <mergeCell ref="C37:E37"/>
    <mergeCell ref="C24:E24"/>
    <mergeCell ref="C10:E10"/>
    <mergeCell ref="C44:E44"/>
    <mergeCell ref="C45:E45"/>
    <mergeCell ref="C43:E4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cectis0915</cp:lastModifiedBy>
  <dcterms:created xsi:type="dcterms:W3CDTF">2008-04-11T11:19:45Z</dcterms:created>
  <dcterms:modified xsi:type="dcterms:W3CDTF">2017-04-05T11:26:39Z</dcterms:modified>
  <cp:category/>
  <cp:version/>
  <cp:contentType/>
  <cp:contentStatus/>
</cp:coreProperties>
</file>